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房地产固投" sheetId="1" r:id="rId1"/>
  </sheets>
  <definedNames>
    <definedName name="_xlnm.Print_Area" localSheetId="0">房地产固投!$A$3:$F$42</definedName>
    <definedName name="_xlnm.Print_Titles" localSheetId="0">房地产固投!$1:$5</definedName>
  </definedNames>
  <calcPr calcId="144525"/>
</workbook>
</file>

<file path=xl/sharedStrings.xml><?xml version="1.0" encoding="utf-8"?>
<sst xmlns="http://schemas.openxmlformats.org/spreadsheetml/2006/main" count="103" uniqueCount="91">
  <si>
    <t>2022年度房地产业固定资产投资统计明细表</t>
  </si>
  <si>
    <t>单位：万元</t>
  </si>
  <si>
    <t>序号</t>
  </si>
  <si>
    <t>项目名称</t>
  </si>
  <si>
    <t>开发企业/项目主体</t>
  </si>
  <si>
    <t>投资</t>
  </si>
  <si>
    <t>累积上报</t>
  </si>
  <si>
    <t>1月-2月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</si>
  <si>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</si>
  <si>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</si>
  <si>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</si>
  <si>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</si>
  <si>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</si>
  <si>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</si>
  <si>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</si>
  <si>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</si>
  <si>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</si>
  <si>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</si>
  <si>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总投资</t>
  </si>
  <si>
    <t>剩余投资</t>
  </si>
  <si>
    <t>潜江清华园</t>
  </si>
  <si>
    <t>赤壁市泽中房地产开发有限公司</t>
  </si>
  <si>
    <t>月湖湾</t>
  </si>
  <si>
    <t>湖北绿邦房地产开发有限公司</t>
  </si>
  <si>
    <t>竹根滩商贸新区</t>
  </si>
  <si>
    <t>湖北汉磊房地产开发有限公司</t>
  </si>
  <si>
    <t>停工</t>
  </si>
  <si>
    <t>森林湖畔一期</t>
  </si>
  <si>
    <t>湖北水牛实业发展有限公司</t>
  </si>
  <si>
    <t>森林湖畔一期高层</t>
  </si>
  <si>
    <t>东升紫悦府</t>
  </si>
  <si>
    <t>潜江东升房地产开发有限公司</t>
  </si>
  <si>
    <t>已报完</t>
  </si>
  <si>
    <t>中伦天悦府</t>
  </si>
  <si>
    <t>湖北祺润投资发展有限公司</t>
  </si>
  <si>
    <t>紫月湖潜江客厅</t>
  </si>
  <si>
    <t>潜江客厅建设有限公司</t>
  </si>
  <si>
    <t>东立壹品项目</t>
  </si>
  <si>
    <t>潜江东立置业发展有限公司</t>
  </si>
  <si>
    <t>中玶熙郡</t>
  </si>
  <si>
    <t>中玶房地产开发有限公司</t>
  </si>
  <si>
    <t>凯盛奇东城壹号</t>
  </si>
  <si>
    <t>潜江凯盛奇房地产开发有限公司</t>
  </si>
  <si>
    <t>凯盛奇慢生活广场</t>
  </si>
  <si>
    <t>潜江凯盛奇商业管理有限公司</t>
  </si>
  <si>
    <t>鑫园未来城</t>
  </si>
  <si>
    <t>湖北鑫园商贸股份有限公司</t>
  </si>
  <si>
    <t>徳风紫悦枫华</t>
  </si>
  <si>
    <t>潜江德泰置业有限公司</t>
  </si>
  <si>
    <t>名筑当代阅MOMΛ</t>
  </si>
  <si>
    <t>潜江恩杰原绿置业有限公司</t>
  </si>
  <si>
    <t>恩杰当代上品</t>
  </si>
  <si>
    <t>湖北恩杰绽蓝置业有限公司</t>
  </si>
  <si>
    <t>恩杰当代上品二期</t>
  </si>
  <si>
    <t>中科凤鸣城</t>
  </si>
  <si>
    <t>潜江科建房地产有限公司</t>
  </si>
  <si>
    <t>天赐和天下住宅小区</t>
  </si>
  <si>
    <t>湖北劲远房地产开发有限公司</t>
  </si>
  <si>
    <t>潜江希尔顿欢朋酒店与粤海翰林府住宅项目</t>
  </si>
  <si>
    <t>湖北粤海瀚同置业有限公司</t>
  </si>
  <si>
    <t>东升.林语漫城</t>
  </si>
  <si>
    <t>潜江市绿蓝房地产开发有限公司</t>
  </si>
  <si>
    <t>当代满庭春</t>
  </si>
  <si>
    <t>潜江满庭春置业有限公司</t>
  </si>
  <si>
    <t>中国潜江生态龙虾城（二期）</t>
  </si>
  <si>
    <t>湖北中伦生态龙虾城有限公司</t>
  </si>
  <si>
    <t>光彩江汉城</t>
  </si>
  <si>
    <t>潜江光彩置业有限公司</t>
  </si>
  <si>
    <t>中国潜江生态龙虾城四期项目</t>
  </si>
  <si>
    <t>都市华府</t>
  </si>
  <si>
    <t>潜江枫情实业有限公司</t>
  </si>
  <si>
    <t>中南世纪城一期</t>
  </si>
  <si>
    <t>潜江中南房地产发展有限公司</t>
  </si>
  <si>
    <t>潜江中南春溪集</t>
  </si>
  <si>
    <t>华中家居装饰材料城</t>
  </si>
  <si>
    <t>湖北华中家具产业园有限公司</t>
  </si>
  <si>
    <t>华中家具产业园商务配套中心</t>
  </si>
  <si>
    <t>育才府</t>
  </si>
  <si>
    <t>计划今年开工建设，预计10月份入库</t>
  </si>
  <si>
    <t>兴盛九悦</t>
  </si>
  <si>
    <t>潜江德亮房地产开发有限公司</t>
  </si>
  <si>
    <t>华滋上城</t>
  </si>
  <si>
    <t>潜江华滋誉战置业有限公司</t>
  </si>
  <si>
    <t>云尚智城产业园项目</t>
  </si>
  <si>
    <t>湖北中伦智城科技产业有限公司</t>
  </si>
  <si>
    <t>正在核实投资规模，预计8-9月份入库</t>
  </si>
  <si>
    <t>麻纺厂宗地开发项目</t>
  </si>
  <si>
    <t>潜江青年创业投资股份有限公司</t>
  </si>
  <si>
    <t>未开工建设</t>
  </si>
  <si>
    <t>晶鹏纺织宗地开发项目</t>
  </si>
  <si>
    <t>合  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</si>
</sst>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20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5"/>
  <sheetViews>
    <sheetView tabSelected="1" workbookViewId="0">
      <pane xSplit="2" ySplit="2" topLeftCell="C8" activePane="bottomRight" state="frozen"/>
      <selection/>
      <selection pane="topRight"/>
      <selection pane="bottomLeft"/>
      <selection pane="bottomRight" activeCell="E45" sqref="E45"/>
    </sheetView>
  </sheetViews>
  <sheetFormatPr defaultColWidth="9" defaultRowHeight="13.5"/>
  <cols>
    <col min="1" max="1" width="9" style="1"/>
    <col min="2" max="2" width="22.75" style="1" customWidth="1"/>
    <col min="3" max="3" width="31.625" style="1" customWidth="1"/>
    <col min="4" max="4" width="12.5" style="1" customWidth="1"/>
    <col min="5" max="5" width="18" style="1" customWidth="1"/>
    <col min="6" max="6" width="20.5" style="1" customWidth="1"/>
    <col min="7" max="8" width="10.875" style="1" customWidth="1"/>
    <col min="9" max="9" width="12.75" style="1" customWidth="1"/>
    <col min="10" max="11" width="9" style="1"/>
    <col min="12" max="12" width="9.625" style="1" customWidth="1"/>
    <col min="13" max="16384" width="9" style="1"/>
  </cols>
  <sheetData>
    <row r="1" ht="50.25" customHeight="1" spans="1:17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4.75" customHeight="1" spans="1:17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9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6" t="s">
        <v>7</v>
      </c>
      <c r="H3" s="7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ht="32.1" customHeight="1" spans="1:17">
      <c r="A4" s="6"/>
      <c r="B4" s="6"/>
      <c r="C4" s="6"/>
      <c r="D4" s="6" t="s">
        <v>18</v>
      </c>
      <c r="E4" s="6" t="s">
        <v>19</v>
      </c>
      <c r="F4" s="6"/>
      <c r="G4" s="6"/>
      <c r="H4" s="8"/>
      <c r="I4" s="6"/>
      <c r="J4" s="6"/>
      <c r="K4" s="6"/>
      <c r="L4" s="6"/>
      <c r="M4" s="6"/>
      <c r="N4" s="6"/>
      <c r="O4" s="6"/>
      <c r="P4" s="6"/>
      <c r="Q4" s="6"/>
    </row>
    <row r="5" ht="32.1" customHeight="1" spans="1:17">
      <c r="A5" s="6"/>
      <c r="B5" s="6"/>
      <c r="C5" s="6"/>
      <c r="D5" s="6"/>
      <c r="E5" s="6"/>
      <c r="F5" s="6"/>
      <c r="G5" s="6"/>
      <c r="H5" s="9"/>
      <c r="I5" s="6"/>
      <c r="J5" s="6"/>
      <c r="K5" s="6"/>
      <c r="L5" s="6"/>
      <c r="M5" s="6"/>
      <c r="N5" s="6"/>
      <c r="O5" s="6"/>
      <c r="P5" s="6"/>
      <c r="Q5" s="6"/>
    </row>
    <row r="6" ht="32.1" customHeight="1" spans="1:17">
      <c r="A6" s="10">
        <v>1</v>
      </c>
      <c r="B6" s="10" t="s">
        <v>20</v>
      </c>
      <c r="C6" s="11" t="s">
        <v>21</v>
      </c>
      <c r="D6" s="11">
        <v>104192</v>
      </c>
      <c r="E6" s="11">
        <f>142-K6-L6-M6-N6-O6-P6-Q6</f>
        <v>42</v>
      </c>
      <c r="F6" s="10">
        <f>SUM(G6:Q6)</f>
        <v>690</v>
      </c>
      <c r="G6" s="11">
        <v>210</v>
      </c>
      <c r="H6" s="11">
        <v>200</v>
      </c>
      <c r="I6" s="11">
        <v>100</v>
      </c>
      <c r="J6" s="11">
        <v>80</v>
      </c>
      <c r="K6" s="13">
        <v>20</v>
      </c>
      <c r="L6" s="10">
        <v>20</v>
      </c>
      <c r="M6" s="10">
        <v>20</v>
      </c>
      <c r="N6" s="10">
        <v>20</v>
      </c>
      <c r="O6" s="10">
        <v>20</v>
      </c>
      <c r="P6" s="10"/>
      <c r="Q6" s="10"/>
    </row>
    <row r="7" ht="32.1" customHeight="1" spans="1:17">
      <c r="A7" s="10">
        <v>2</v>
      </c>
      <c r="B7" s="10" t="s">
        <v>22</v>
      </c>
      <c r="C7" s="11" t="s">
        <v>23</v>
      </c>
      <c r="D7" s="11">
        <v>78651</v>
      </c>
      <c r="E7" s="11">
        <f>53693-K7-L7-M7-N7-O7-P7-Q7</f>
        <v>40107</v>
      </c>
      <c r="F7" s="10">
        <f t="shared" ref="F7:F31" si="0">SUM(G7:Q7)</f>
        <v>16967</v>
      </c>
      <c r="G7" s="11">
        <v>850</v>
      </c>
      <c r="H7" s="11">
        <v>835</v>
      </c>
      <c r="I7" s="11">
        <v>880</v>
      </c>
      <c r="J7" s="11">
        <v>816</v>
      </c>
      <c r="K7" s="13">
        <v>3367</v>
      </c>
      <c r="L7" s="10">
        <v>2768</v>
      </c>
      <c r="M7" s="10">
        <v>5808</v>
      </c>
      <c r="N7" s="10">
        <v>1077</v>
      </c>
      <c r="O7" s="10">
        <v>566</v>
      </c>
      <c r="P7" s="10"/>
      <c r="Q7" s="10"/>
    </row>
    <row r="8" ht="32.1" customHeight="1" spans="1:17">
      <c r="A8" s="10">
        <v>3</v>
      </c>
      <c r="B8" s="10" t="s">
        <v>24</v>
      </c>
      <c r="C8" s="11" t="s">
        <v>25</v>
      </c>
      <c r="D8" s="11">
        <v>20000</v>
      </c>
      <c r="E8" s="1">
        <v>11022</v>
      </c>
      <c r="F8" s="11" t="s">
        <v>26</v>
      </c>
      <c r="G8" s="11"/>
      <c r="H8" s="11"/>
      <c r="I8" s="11"/>
      <c r="J8" s="11"/>
      <c r="K8" s="13"/>
      <c r="L8" s="10"/>
      <c r="M8" s="10"/>
      <c r="N8" s="10"/>
      <c r="O8" s="10"/>
      <c r="P8" s="10"/>
      <c r="Q8" s="10"/>
    </row>
    <row r="9" ht="32.1" customHeight="1" spans="1:17">
      <c r="A9" s="10">
        <v>4</v>
      </c>
      <c r="B9" s="10" t="s">
        <v>27</v>
      </c>
      <c r="C9" s="11" t="s">
        <v>28</v>
      </c>
      <c r="D9" s="11">
        <v>29000</v>
      </c>
      <c r="E9" s="11">
        <f>14495-K9-L9-M9-N9-O9-P9-Q9</f>
        <v>14495</v>
      </c>
      <c r="F9" s="10">
        <f t="shared" si="0"/>
        <v>393</v>
      </c>
      <c r="G9" s="11"/>
      <c r="H9" s="11">
        <v>68</v>
      </c>
      <c r="I9" s="11">
        <v>110</v>
      </c>
      <c r="J9" s="11">
        <v>215</v>
      </c>
      <c r="K9" s="13"/>
      <c r="L9" s="10"/>
      <c r="M9" s="10"/>
      <c r="N9" s="10"/>
      <c r="O9" s="10"/>
      <c r="P9" s="10"/>
      <c r="Q9" s="10"/>
    </row>
    <row r="10" ht="32.1" customHeight="1" spans="1:17">
      <c r="A10" s="10">
        <v>5</v>
      </c>
      <c r="B10" s="10" t="s">
        <v>29</v>
      </c>
      <c r="C10" s="11" t="s">
        <v>28</v>
      </c>
      <c r="D10" s="11">
        <v>32056</v>
      </c>
      <c r="E10" s="11">
        <f>12073-K10-L10-M10-N10-O10-P10-Q10</f>
        <v>3648</v>
      </c>
      <c r="F10" s="10">
        <f t="shared" si="0"/>
        <v>9668</v>
      </c>
      <c r="G10" s="11">
        <v>850</v>
      </c>
      <c r="H10" s="11">
        <f>918-850</f>
        <v>68</v>
      </c>
      <c r="I10" s="11">
        <v>110</v>
      </c>
      <c r="J10" s="11">
        <v>215</v>
      </c>
      <c r="K10" s="13">
        <v>4321</v>
      </c>
      <c r="L10" s="10">
        <v>1589</v>
      </c>
      <c r="M10" s="10">
        <v>850</v>
      </c>
      <c r="N10" s="10">
        <v>1078</v>
      </c>
      <c r="O10" s="10">
        <v>587</v>
      </c>
      <c r="P10" s="10"/>
      <c r="Q10" s="10"/>
    </row>
    <row r="11" ht="32.1" customHeight="1" spans="1:17">
      <c r="A11" s="10">
        <v>6</v>
      </c>
      <c r="B11" s="10" t="s">
        <v>30</v>
      </c>
      <c r="C11" s="11" t="s">
        <v>31</v>
      </c>
      <c r="D11" s="11">
        <v>36000</v>
      </c>
      <c r="E11" s="11" t="s">
        <v>32</v>
      </c>
      <c r="F11" s="10">
        <f t="shared" si="0"/>
        <v>721</v>
      </c>
      <c r="G11" s="11">
        <v>300</v>
      </c>
      <c r="H11" s="11">
        <f>721-300</f>
        <v>421</v>
      </c>
      <c r="I11" s="11"/>
      <c r="J11" s="11"/>
      <c r="K11" s="13"/>
      <c r="L11" s="10"/>
      <c r="M11" s="10"/>
      <c r="N11" s="10"/>
      <c r="O11" s="10"/>
      <c r="P11" s="10"/>
      <c r="Q11" s="10"/>
    </row>
    <row r="12" ht="32.1" customHeight="1" spans="1:17">
      <c r="A12" s="10">
        <v>7</v>
      </c>
      <c r="B12" s="10" t="s">
        <v>33</v>
      </c>
      <c r="C12" s="11" t="s">
        <v>34</v>
      </c>
      <c r="D12" s="11">
        <v>210600</v>
      </c>
      <c r="E12" s="11">
        <f>143268-K12-L12-M12-N12-O12-P12-Q12</f>
        <v>124851</v>
      </c>
      <c r="F12" s="10">
        <f t="shared" si="0"/>
        <v>38877</v>
      </c>
      <c r="G12" s="11">
        <v>1270</v>
      </c>
      <c r="H12" s="11">
        <f>9429-1270</f>
        <v>8159</v>
      </c>
      <c r="I12" s="11">
        <v>5013</v>
      </c>
      <c r="J12" s="11">
        <v>6018</v>
      </c>
      <c r="K12" s="13">
        <v>3765</v>
      </c>
      <c r="L12" s="10">
        <v>4896</v>
      </c>
      <c r="M12" s="10">
        <v>5361</v>
      </c>
      <c r="N12" s="10">
        <v>2896</v>
      </c>
      <c r="O12" s="10">
        <v>1499</v>
      </c>
      <c r="P12" s="10"/>
      <c r="Q12" s="10"/>
    </row>
    <row r="13" ht="32.1" customHeight="1" spans="1:17">
      <c r="A13" s="10">
        <v>8</v>
      </c>
      <c r="B13" s="10" t="s">
        <v>35</v>
      </c>
      <c r="C13" s="11" t="s">
        <v>36</v>
      </c>
      <c r="D13" s="11">
        <v>155064</v>
      </c>
      <c r="E13" s="11">
        <f>82840-K13-L13-M13-N13-O13-P13-Q13</f>
        <v>70138</v>
      </c>
      <c r="F13" s="10">
        <f t="shared" si="0"/>
        <v>16905</v>
      </c>
      <c r="G13" s="11">
        <v>300</v>
      </c>
      <c r="H13" s="11">
        <f>880-300</f>
        <v>580</v>
      </c>
      <c r="I13" s="11">
        <v>2300</v>
      </c>
      <c r="J13" s="11">
        <v>1023</v>
      </c>
      <c r="K13" s="13">
        <v>4899</v>
      </c>
      <c r="L13" s="10">
        <v>1873</v>
      </c>
      <c r="M13" s="10">
        <v>2164</v>
      </c>
      <c r="N13" s="10">
        <v>2501</v>
      </c>
      <c r="O13" s="10">
        <v>1265</v>
      </c>
      <c r="P13" s="10"/>
      <c r="Q13" s="10"/>
    </row>
    <row r="14" ht="32.1" customHeight="1" spans="1:17">
      <c r="A14" s="10">
        <v>9</v>
      </c>
      <c r="B14" s="10" t="s">
        <v>37</v>
      </c>
      <c r="C14" s="11" t="s">
        <v>38</v>
      </c>
      <c r="D14" s="11">
        <v>96326</v>
      </c>
      <c r="E14" s="11">
        <f>45065-K14-L14-M14-N14-O14-P14-Q14</f>
        <v>30438</v>
      </c>
      <c r="F14" s="10">
        <f t="shared" si="0"/>
        <v>20007</v>
      </c>
      <c r="G14" s="11">
        <v>2567</v>
      </c>
      <c r="H14" s="11">
        <f>3163-2567</f>
        <v>596</v>
      </c>
      <c r="I14" s="11">
        <v>1022</v>
      </c>
      <c r="J14" s="11">
        <v>1195</v>
      </c>
      <c r="K14" s="13">
        <f>9034-5380</f>
        <v>3654</v>
      </c>
      <c r="L14" s="10">
        <v>2973</v>
      </c>
      <c r="M14" s="10">
        <v>3815</v>
      </c>
      <c r="N14" s="10">
        <v>2860</v>
      </c>
      <c r="O14" s="10">
        <v>1325</v>
      </c>
      <c r="P14" s="10"/>
      <c r="Q14" s="10"/>
    </row>
    <row r="15" ht="32.1" customHeight="1" spans="1:17">
      <c r="A15" s="10">
        <v>10</v>
      </c>
      <c r="B15" s="10" t="s">
        <v>39</v>
      </c>
      <c r="C15" s="11" t="s">
        <v>40</v>
      </c>
      <c r="D15" s="11">
        <v>15847</v>
      </c>
      <c r="E15" s="11">
        <f>5657-K15-L15-M15-N15-O15-P15-Q15</f>
        <v>1460</v>
      </c>
      <c r="F15" s="10">
        <f t="shared" si="0"/>
        <v>4962</v>
      </c>
      <c r="G15" s="11">
        <v>450</v>
      </c>
      <c r="H15" s="11">
        <f>650-450</f>
        <v>200</v>
      </c>
      <c r="I15" s="11">
        <v>103</v>
      </c>
      <c r="J15" s="11">
        <v>12</v>
      </c>
      <c r="K15" s="13">
        <v>2109</v>
      </c>
      <c r="L15" s="10">
        <v>867</v>
      </c>
      <c r="M15" s="10">
        <v>681</v>
      </c>
      <c r="N15" s="10">
        <v>287</v>
      </c>
      <c r="O15" s="10">
        <v>253</v>
      </c>
      <c r="P15" s="10"/>
      <c r="Q15" s="10"/>
    </row>
    <row r="16" ht="32.1" customHeight="1" spans="1:17">
      <c r="A16" s="10">
        <v>11</v>
      </c>
      <c r="B16" s="10" t="s">
        <v>41</v>
      </c>
      <c r="C16" s="11" t="s">
        <v>42</v>
      </c>
      <c r="D16" s="11">
        <v>47000</v>
      </c>
      <c r="E16" s="11">
        <f>44793-K16-L16-M16-N16-O16-P16-Q16</f>
        <v>28946</v>
      </c>
      <c r="F16" s="10">
        <f t="shared" si="0"/>
        <v>18054</v>
      </c>
      <c r="G16" s="10"/>
      <c r="H16" s="11">
        <v>1193</v>
      </c>
      <c r="I16" s="11">
        <v>504</v>
      </c>
      <c r="J16" s="11">
        <v>510</v>
      </c>
      <c r="K16" s="13">
        <v>3509</v>
      </c>
      <c r="L16" s="10">
        <v>5235</v>
      </c>
      <c r="M16" s="10">
        <v>4340</v>
      </c>
      <c r="N16" s="10">
        <v>1500</v>
      </c>
      <c r="O16" s="10">
        <v>1263</v>
      </c>
      <c r="P16" s="10"/>
      <c r="Q16" s="10"/>
    </row>
    <row r="17" ht="32.1" customHeight="1" spans="1:17">
      <c r="A17" s="10">
        <v>12</v>
      </c>
      <c r="B17" s="10" t="s">
        <v>43</v>
      </c>
      <c r="C17" s="11" t="s">
        <v>44</v>
      </c>
      <c r="D17" s="11">
        <v>53000</v>
      </c>
      <c r="E17" s="11">
        <f>46733-K17-L17-M17-N17-O17-P17-Q17</f>
        <v>27772</v>
      </c>
      <c r="F17" s="10">
        <f t="shared" si="0"/>
        <v>23358</v>
      </c>
      <c r="G17" s="10"/>
      <c r="H17" s="11">
        <v>2286</v>
      </c>
      <c r="I17" s="11">
        <v>291</v>
      </c>
      <c r="J17" s="11">
        <v>1820</v>
      </c>
      <c r="K17" s="13">
        <v>4886</v>
      </c>
      <c r="L17" s="10">
        <v>5041</v>
      </c>
      <c r="M17" s="10">
        <v>4976</v>
      </c>
      <c r="N17" s="10">
        <v>2826</v>
      </c>
      <c r="O17" s="10">
        <v>1232</v>
      </c>
      <c r="P17" s="10"/>
      <c r="Q17" s="10"/>
    </row>
    <row r="18" ht="32.1" customHeight="1" spans="1:17">
      <c r="A18" s="10">
        <v>13</v>
      </c>
      <c r="B18" s="10" t="s">
        <v>45</v>
      </c>
      <c r="C18" s="11" t="s">
        <v>46</v>
      </c>
      <c r="D18" s="11">
        <v>45810</v>
      </c>
      <c r="E18" s="11">
        <f>21743-K18-L18-M18-N18-O18-P18-Q18</f>
        <v>10207</v>
      </c>
      <c r="F18" s="10">
        <f t="shared" si="0"/>
        <v>23143</v>
      </c>
      <c r="G18" s="10"/>
      <c r="H18" s="11">
        <v>7079</v>
      </c>
      <c r="I18" s="11">
        <v>1998</v>
      </c>
      <c r="J18" s="11">
        <v>2530</v>
      </c>
      <c r="K18" s="13">
        <v>3896</v>
      </c>
      <c r="L18" s="10">
        <v>1600</v>
      </c>
      <c r="M18" s="10">
        <v>2200</v>
      </c>
      <c r="N18" s="10">
        <v>2384</v>
      </c>
      <c r="O18" s="10">
        <v>1456</v>
      </c>
      <c r="P18" s="10"/>
      <c r="Q18" s="10"/>
    </row>
    <row r="19" ht="32.1" customHeight="1" spans="1:17">
      <c r="A19" s="10">
        <v>14</v>
      </c>
      <c r="B19" s="10" t="s">
        <v>47</v>
      </c>
      <c r="C19" s="11" t="s">
        <v>48</v>
      </c>
      <c r="D19" s="11">
        <v>37880</v>
      </c>
      <c r="E19" s="11">
        <f>24414-K19-L19-M19-N19-O19-P19-Q19</f>
        <v>10811</v>
      </c>
      <c r="F19" s="10">
        <f t="shared" si="0"/>
        <v>26509</v>
      </c>
      <c r="G19" s="11">
        <v>1000</v>
      </c>
      <c r="H19" s="11">
        <f>3563-1000</f>
        <v>2563</v>
      </c>
      <c r="I19" s="11">
        <v>4893</v>
      </c>
      <c r="J19" s="11">
        <v>4450</v>
      </c>
      <c r="K19" s="13">
        <v>1103</v>
      </c>
      <c r="L19" s="10">
        <v>4321</v>
      </c>
      <c r="M19" s="10">
        <v>3661</v>
      </c>
      <c r="N19" s="10">
        <v>2986</v>
      </c>
      <c r="O19" s="10">
        <v>1532</v>
      </c>
      <c r="P19" s="10"/>
      <c r="Q19" s="10"/>
    </row>
    <row r="20" ht="32.1" customHeight="1" spans="1:17">
      <c r="A20" s="10">
        <v>15</v>
      </c>
      <c r="B20" s="10" t="s">
        <v>49</v>
      </c>
      <c r="C20" s="11" t="s">
        <v>50</v>
      </c>
      <c r="D20" s="11">
        <v>81570</v>
      </c>
      <c r="E20" s="11">
        <f>15420-K20-L20-N20-O20-M20-P20-Q20</f>
        <v>3925</v>
      </c>
      <c r="F20" s="10">
        <f t="shared" si="0"/>
        <v>15705</v>
      </c>
      <c r="G20" s="11">
        <v>200</v>
      </c>
      <c r="H20" s="11">
        <f>1198-200</f>
        <v>998</v>
      </c>
      <c r="I20" s="11">
        <v>1312</v>
      </c>
      <c r="J20" s="11">
        <v>1700</v>
      </c>
      <c r="K20" s="13">
        <v>2388</v>
      </c>
      <c r="L20" s="10">
        <v>3518</v>
      </c>
      <c r="M20" s="10">
        <v>1860</v>
      </c>
      <c r="N20" s="10">
        <v>2584</v>
      </c>
      <c r="O20" s="10">
        <v>1145</v>
      </c>
      <c r="P20" s="10"/>
      <c r="Q20" s="10"/>
    </row>
    <row r="21" ht="32.1" customHeight="1" spans="1:17">
      <c r="A21" s="10">
        <v>16</v>
      </c>
      <c r="B21" s="10" t="s">
        <v>51</v>
      </c>
      <c r="C21" s="11" t="s">
        <v>52</v>
      </c>
      <c r="D21" s="11">
        <v>51031</v>
      </c>
      <c r="E21" s="11">
        <f>11991-K21-L21-M21-N21-O21-P21-Q21</f>
        <v>1812</v>
      </c>
      <c r="F21" s="10">
        <f t="shared" si="0"/>
        <v>14491</v>
      </c>
      <c r="G21" s="11">
        <v>2627</v>
      </c>
      <c r="H21" s="11">
        <v>318</v>
      </c>
      <c r="I21" s="11">
        <v>356</v>
      </c>
      <c r="J21" s="11">
        <v>1011</v>
      </c>
      <c r="K21" s="13">
        <f>8623-4312</f>
        <v>4311</v>
      </c>
      <c r="L21" s="10">
        <v>865</v>
      </c>
      <c r="M21" s="10">
        <v>1461</v>
      </c>
      <c r="N21" s="10">
        <v>2310</v>
      </c>
      <c r="O21" s="10">
        <v>1232</v>
      </c>
      <c r="P21" s="10"/>
      <c r="Q21" s="10"/>
    </row>
    <row r="22" ht="32.1" customHeight="1" spans="1:17">
      <c r="A22" s="10">
        <v>17</v>
      </c>
      <c r="B22" s="10" t="s">
        <v>53</v>
      </c>
      <c r="C22" s="11" t="s">
        <v>52</v>
      </c>
      <c r="D22" s="11">
        <v>56142</v>
      </c>
      <c r="E22" s="11">
        <f>45438-K22-L22-M22-N22-O22-P22-Q22</f>
        <v>35235</v>
      </c>
      <c r="F22" s="10">
        <f t="shared" si="0"/>
        <v>19752</v>
      </c>
      <c r="G22" s="11">
        <v>847</v>
      </c>
      <c r="H22" s="11">
        <v>2006</v>
      </c>
      <c r="I22" s="11">
        <v>544</v>
      </c>
      <c r="J22" s="11">
        <v>6152</v>
      </c>
      <c r="K22" s="13">
        <v>3674</v>
      </c>
      <c r="L22" s="10">
        <v>1680</v>
      </c>
      <c r="M22" s="10">
        <v>1851</v>
      </c>
      <c r="N22" s="10">
        <v>1560</v>
      </c>
      <c r="O22" s="10">
        <v>1438</v>
      </c>
      <c r="P22" s="10"/>
      <c r="Q22" s="10"/>
    </row>
    <row r="23" ht="32.1" customHeight="1" spans="1:17">
      <c r="A23" s="10">
        <v>18</v>
      </c>
      <c r="B23" s="10" t="s">
        <v>54</v>
      </c>
      <c r="C23" s="11" t="s">
        <v>55</v>
      </c>
      <c r="D23" s="11">
        <v>58000</v>
      </c>
      <c r="E23" s="11">
        <f>D23-K23</f>
        <v>56325</v>
      </c>
      <c r="F23" s="10">
        <f t="shared" si="0"/>
        <v>12638</v>
      </c>
      <c r="G23" s="11"/>
      <c r="H23" s="11"/>
      <c r="I23" s="11"/>
      <c r="J23" s="11"/>
      <c r="K23" s="13">
        <v>1675</v>
      </c>
      <c r="L23" s="10">
        <v>3586</v>
      </c>
      <c r="M23" s="10">
        <v>2867</v>
      </c>
      <c r="N23" s="10">
        <v>2841</v>
      </c>
      <c r="O23" s="10">
        <v>1669</v>
      </c>
      <c r="P23" s="10"/>
      <c r="Q23" s="10"/>
    </row>
    <row r="24" ht="32.1" customHeight="1" spans="1:17">
      <c r="A24" s="10">
        <v>19</v>
      </c>
      <c r="B24" s="10" t="s">
        <v>56</v>
      </c>
      <c r="C24" s="11" t="s">
        <v>57</v>
      </c>
      <c r="D24" s="11">
        <v>43515</v>
      </c>
      <c r="E24" s="11">
        <f>25852-K24-L24-M24-N24-O24-P24-Q24</f>
        <v>21312</v>
      </c>
      <c r="F24" s="10">
        <f t="shared" si="0"/>
        <v>7898</v>
      </c>
      <c r="G24" s="11">
        <v>1850</v>
      </c>
      <c r="H24" s="11">
        <f>2355-1850</f>
        <v>505</v>
      </c>
      <c r="I24" s="11">
        <v>502</v>
      </c>
      <c r="J24" s="11">
        <v>501</v>
      </c>
      <c r="K24" s="13">
        <v>2511</v>
      </c>
      <c r="L24" s="10">
        <v>503</v>
      </c>
      <c r="M24" s="10">
        <v>615</v>
      </c>
      <c r="N24" s="10">
        <v>505</v>
      </c>
      <c r="O24" s="10">
        <v>406</v>
      </c>
      <c r="P24" s="10"/>
      <c r="Q24" s="10"/>
    </row>
    <row r="25" ht="32.1" customHeight="1" spans="1:17">
      <c r="A25" s="10">
        <v>20</v>
      </c>
      <c r="B25" s="10" t="s">
        <v>58</v>
      </c>
      <c r="C25" s="11" t="s">
        <v>59</v>
      </c>
      <c r="D25" s="11">
        <v>60000</v>
      </c>
      <c r="E25" s="11">
        <f>30510-K25-L25-M25-N25-O25-P25-Q25</f>
        <v>16431</v>
      </c>
      <c r="F25" s="10">
        <f t="shared" si="0"/>
        <v>28345</v>
      </c>
      <c r="G25" s="11">
        <v>5009</v>
      </c>
      <c r="H25" s="11">
        <v>755</v>
      </c>
      <c r="I25" s="11">
        <v>4002</v>
      </c>
      <c r="J25" s="11">
        <v>4500</v>
      </c>
      <c r="K25" s="13">
        <v>5789</v>
      </c>
      <c r="L25" s="10">
        <v>1071</v>
      </c>
      <c r="M25" s="10">
        <v>3538</v>
      </c>
      <c r="N25" s="10">
        <v>2216</v>
      </c>
      <c r="O25" s="10">
        <v>1465</v>
      </c>
      <c r="P25" s="10"/>
      <c r="Q25" s="10"/>
    </row>
    <row r="26" ht="32.1" customHeight="1" spans="1:17">
      <c r="A26" s="10">
        <v>21</v>
      </c>
      <c r="B26" s="10" t="s">
        <v>60</v>
      </c>
      <c r="C26" s="11" t="s">
        <v>61</v>
      </c>
      <c r="D26" s="11">
        <v>31520</v>
      </c>
      <c r="E26" s="11">
        <f>18827-K26-L26-M26-N26-O26-P26-Q26</f>
        <v>17387</v>
      </c>
      <c r="F26" s="10">
        <f t="shared" si="0"/>
        <v>3142</v>
      </c>
      <c r="G26" s="11">
        <v>766</v>
      </c>
      <c r="H26" s="11">
        <v>46</v>
      </c>
      <c r="I26" s="11">
        <v>825</v>
      </c>
      <c r="J26" s="11">
        <v>65</v>
      </c>
      <c r="K26" s="13">
        <f>1808-1702</f>
        <v>106</v>
      </c>
      <c r="L26" s="10">
        <v>48</v>
      </c>
      <c r="M26" s="10">
        <v>513</v>
      </c>
      <c r="N26" s="10">
        <v>315</v>
      </c>
      <c r="O26" s="10">
        <v>458</v>
      </c>
      <c r="P26" s="10"/>
      <c r="Q26" s="10"/>
    </row>
    <row r="27" ht="32.1" customHeight="1" spans="1:17">
      <c r="A27" s="10">
        <v>22</v>
      </c>
      <c r="B27" s="10" t="s">
        <v>62</v>
      </c>
      <c r="C27" s="11" t="s">
        <v>63</v>
      </c>
      <c r="D27" s="11">
        <v>75357</v>
      </c>
      <c r="E27" s="11">
        <f>58461-K27-L27-M27-N27-O27-P27-Q27</f>
        <v>41301</v>
      </c>
      <c r="F27" s="10">
        <f t="shared" si="0"/>
        <v>30429</v>
      </c>
      <c r="G27" s="11">
        <v>1939</v>
      </c>
      <c r="H27" s="11">
        <v>3832</v>
      </c>
      <c r="I27" s="11">
        <v>4485</v>
      </c>
      <c r="J27" s="11">
        <v>3013</v>
      </c>
      <c r="K27" s="13">
        <f>19799-13269</f>
        <v>6530</v>
      </c>
      <c r="L27" s="10">
        <v>2520</v>
      </c>
      <c r="M27" s="10">
        <v>5260</v>
      </c>
      <c r="N27" s="10">
        <v>1864</v>
      </c>
      <c r="O27" s="10">
        <v>986</v>
      </c>
      <c r="P27" s="10"/>
      <c r="Q27" s="10"/>
    </row>
    <row r="28" ht="32.1" customHeight="1" spans="1:17">
      <c r="A28" s="10">
        <v>23</v>
      </c>
      <c r="B28" s="10" t="s">
        <v>64</v>
      </c>
      <c r="C28" s="11" t="s">
        <v>65</v>
      </c>
      <c r="D28" s="11">
        <v>105000</v>
      </c>
      <c r="E28" s="11">
        <f>11717-K28-L28-M28-N28-O28-P28-Q28</f>
        <v>10419</v>
      </c>
      <c r="F28" s="10">
        <f t="shared" si="0"/>
        <v>3415</v>
      </c>
      <c r="G28" s="11">
        <v>30</v>
      </c>
      <c r="H28" s="11">
        <v>666</v>
      </c>
      <c r="I28" s="11">
        <v>821</v>
      </c>
      <c r="J28" s="11">
        <f>2117-1517</f>
        <v>600</v>
      </c>
      <c r="K28" s="13">
        <f>3415-2117</f>
        <v>1298</v>
      </c>
      <c r="L28" s="10"/>
      <c r="M28" s="10"/>
      <c r="N28" s="10"/>
      <c r="O28" s="10"/>
      <c r="P28" s="10"/>
      <c r="Q28" s="10"/>
    </row>
    <row r="29" ht="32.1" customHeight="1" spans="1:17">
      <c r="A29" s="10">
        <v>24</v>
      </c>
      <c r="B29" s="10" t="s">
        <v>66</v>
      </c>
      <c r="C29" s="11" t="s">
        <v>67</v>
      </c>
      <c r="D29" s="11">
        <v>125000</v>
      </c>
      <c r="E29" s="11">
        <f>10946-K29-L29-M29-N29-O29-P29-Q29</f>
        <v>10644</v>
      </c>
      <c r="F29" s="10">
        <f t="shared" si="0"/>
        <v>716</v>
      </c>
      <c r="G29" s="11"/>
      <c r="H29" s="11">
        <v>211</v>
      </c>
      <c r="I29" s="11">
        <v>203</v>
      </c>
      <c r="J29" s="11"/>
      <c r="K29" s="13"/>
      <c r="L29" s="10">
        <v>201</v>
      </c>
      <c r="M29" s="10"/>
      <c r="N29" s="10">
        <v>101</v>
      </c>
      <c r="O29" s="10"/>
      <c r="P29" s="10"/>
      <c r="Q29" s="10"/>
    </row>
    <row r="30" ht="32.1" customHeight="1" spans="1:17">
      <c r="A30" s="10">
        <v>25</v>
      </c>
      <c r="B30" s="10" t="s">
        <v>68</v>
      </c>
      <c r="C30" s="11" t="s">
        <v>65</v>
      </c>
      <c r="D30" s="11">
        <v>45000</v>
      </c>
      <c r="E30" s="11" t="s">
        <v>32</v>
      </c>
      <c r="F30" s="10">
        <f t="shared" si="0"/>
        <v>12128</v>
      </c>
      <c r="G30" s="11">
        <v>62</v>
      </c>
      <c r="H30" s="11">
        <v>1334</v>
      </c>
      <c r="I30" s="11">
        <v>1644</v>
      </c>
      <c r="J30" s="11">
        <v>1200</v>
      </c>
      <c r="K30" s="13"/>
      <c r="L30" s="10">
        <v>3100</v>
      </c>
      <c r="M30" s="10">
        <v>2310</v>
      </c>
      <c r="N30" s="10">
        <v>1511</v>
      </c>
      <c r="O30" s="10">
        <v>967</v>
      </c>
      <c r="P30" s="10"/>
      <c r="Q30" s="10"/>
    </row>
    <row r="31" ht="32.1" customHeight="1" spans="1:17">
      <c r="A31" s="10">
        <v>26</v>
      </c>
      <c r="B31" s="10" t="s">
        <v>69</v>
      </c>
      <c r="C31" s="11" t="s">
        <v>70</v>
      </c>
      <c r="D31" s="11">
        <v>86000</v>
      </c>
      <c r="E31" s="11">
        <f>6893-K31-L31-M31-N31-O31-P31-Q31</f>
        <v>5554</v>
      </c>
      <c r="F31" s="10">
        <f t="shared" si="0"/>
        <v>1897</v>
      </c>
      <c r="G31" s="11">
        <v>238</v>
      </c>
      <c r="H31" s="11">
        <v>100</v>
      </c>
      <c r="I31" s="11">
        <v>100</v>
      </c>
      <c r="J31" s="11">
        <v>120</v>
      </c>
      <c r="K31" s="13">
        <v>226</v>
      </c>
      <c r="L31" s="10">
        <v>160</v>
      </c>
      <c r="M31" s="10">
        <v>150</v>
      </c>
      <c r="N31" s="10">
        <v>568</v>
      </c>
      <c r="O31" s="10">
        <v>235</v>
      </c>
      <c r="P31" s="10"/>
      <c r="Q31" s="10"/>
    </row>
    <row r="32" ht="32.1" customHeight="1" spans="1:17">
      <c r="A32" s="10">
        <v>27</v>
      </c>
      <c r="B32" s="10" t="s">
        <v>71</v>
      </c>
      <c r="C32" s="11" t="s">
        <v>72</v>
      </c>
      <c r="D32" s="11">
        <v>61265</v>
      </c>
      <c r="F32" s="11" t="s">
        <v>26</v>
      </c>
      <c r="G32" s="11"/>
      <c r="H32" s="11"/>
      <c r="I32" s="11"/>
      <c r="J32" s="11"/>
      <c r="K32" s="13"/>
      <c r="L32" s="10"/>
      <c r="M32" s="10"/>
      <c r="N32" s="10"/>
      <c r="O32" s="10"/>
      <c r="P32" s="10"/>
      <c r="Q32" s="10"/>
    </row>
    <row r="33" ht="32.1" customHeight="1" spans="1:17">
      <c r="A33" s="10">
        <v>28</v>
      </c>
      <c r="B33" s="10" t="s">
        <v>73</v>
      </c>
      <c r="C33" s="11" t="s">
        <v>72</v>
      </c>
      <c r="D33" s="11">
        <v>90783</v>
      </c>
      <c r="E33" s="11">
        <f>30-K33-L33-M33-N33-O33-P33-Q33</f>
        <v>30</v>
      </c>
      <c r="F33" s="10"/>
      <c r="G33" s="11"/>
      <c r="H33" s="11"/>
      <c r="I33" s="11"/>
      <c r="J33" s="11"/>
      <c r="K33" s="13"/>
      <c r="L33" s="10"/>
      <c r="M33" s="10"/>
      <c r="N33" s="10"/>
      <c r="O33" s="10"/>
      <c r="P33" s="10"/>
      <c r="Q33" s="10"/>
    </row>
    <row r="34" ht="32.1" customHeight="1" spans="1:17">
      <c r="A34" s="10">
        <v>29</v>
      </c>
      <c r="B34" s="10" t="s">
        <v>74</v>
      </c>
      <c r="C34" s="11" t="s">
        <v>75</v>
      </c>
      <c r="D34" s="11">
        <v>47000</v>
      </c>
      <c r="E34" s="10">
        <v>7249</v>
      </c>
      <c r="F34" s="11" t="s">
        <v>26</v>
      </c>
      <c r="G34" s="11"/>
      <c r="H34" s="11"/>
      <c r="I34" s="11"/>
      <c r="J34" s="11"/>
      <c r="K34" s="13"/>
      <c r="L34" s="10"/>
      <c r="M34" s="10"/>
      <c r="N34" s="10"/>
      <c r="O34" s="10"/>
      <c r="P34" s="10"/>
      <c r="Q34" s="10"/>
    </row>
    <row r="35" ht="32.1" customHeight="1" spans="1:17">
      <c r="A35" s="10">
        <v>30</v>
      </c>
      <c r="B35" s="10" t="s">
        <v>76</v>
      </c>
      <c r="C35" s="11" t="s">
        <v>75</v>
      </c>
      <c r="D35" s="11">
        <v>33300</v>
      </c>
      <c r="E35" s="10">
        <v>26549</v>
      </c>
      <c r="F35" s="11" t="s">
        <v>26</v>
      </c>
      <c r="G35" s="11"/>
      <c r="H35" s="11"/>
      <c r="I35" s="11"/>
      <c r="J35" s="11"/>
      <c r="K35" s="13"/>
      <c r="L35" s="10"/>
      <c r="M35" s="10"/>
      <c r="N35" s="10"/>
      <c r="O35" s="10"/>
      <c r="P35" s="10"/>
      <c r="Q35" s="10"/>
    </row>
    <row r="36" ht="32.1" customHeight="1" spans="1:17">
      <c r="A36" s="10">
        <v>31</v>
      </c>
      <c r="B36" s="10" t="s">
        <v>77</v>
      </c>
      <c r="C36" s="11" t="s">
        <v>48</v>
      </c>
      <c r="D36" s="11">
        <v>70000</v>
      </c>
      <c r="E36" s="12"/>
      <c r="F36" s="10" t="s">
        <v>78</v>
      </c>
      <c r="G36" s="11"/>
      <c r="H36" s="11"/>
      <c r="I36" s="11"/>
      <c r="J36" s="11"/>
      <c r="K36" s="11"/>
      <c r="L36" s="11"/>
      <c r="M36" s="11"/>
      <c r="N36" s="13"/>
      <c r="O36" s="13"/>
      <c r="P36" s="10"/>
      <c r="Q36" s="10"/>
    </row>
    <row r="37" ht="32.1" customHeight="1" spans="1:17">
      <c r="A37" s="10">
        <v>32</v>
      </c>
      <c r="B37" s="10" t="s">
        <v>79</v>
      </c>
      <c r="C37" s="11" t="s">
        <v>80</v>
      </c>
      <c r="D37" s="11">
        <v>77918</v>
      </c>
      <c r="E37" s="12"/>
      <c r="F37" s="10"/>
      <c r="G37" s="11"/>
      <c r="H37" s="11"/>
      <c r="I37" s="11"/>
      <c r="J37" s="11"/>
      <c r="K37" s="11"/>
      <c r="L37" s="11"/>
      <c r="M37" s="11"/>
      <c r="N37" s="13">
        <v>6621</v>
      </c>
      <c r="O37" s="13">
        <v>2567</v>
      </c>
      <c r="P37" s="10"/>
      <c r="Q37" s="10"/>
    </row>
    <row r="38" ht="32.1" customHeight="1" spans="1:17">
      <c r="A38" s="10">
        <v>33</v>
      </c>
      <c r="B38" s="10" t="s">
        <v>81</v>
      </c>
      <c r="C38" s="13" t="s">
        <v>82</v>
      </c>
      <c r="D38" s="11">
        <v>80000</v>
      </c>
      <c r="E38" s="12"/>
      <c r="F38" s="10"/>
      <c r="G38" s="11"/>
      <c r="H38" s="11"/>
      <c r="I38" s="11"/>
      <c r="J38" s="11"/>
      <c r="K38" s="11"/>
      <c r="L38" s="11"/>
      <c r="M38" s="11"/>
      <c r="N38" s="13">
        <v>8571</v>
      </c>
      <c r="O38" s="13">
        <v>2559</v>
      </c>
      <c r="P38" s="10"/>
      <c r="Q38" s="10"/>
    </row>
    <row r="39" ht="32.1" customHeight="1" spans="1:17">
      <c r="A39" s="10">
        <v>34</v>
      </c>
      <c r="B39" s="10" t="s">
        <v>83</v>
      </c>
      <c r="C39" s="13" t="s">
        <v>84</v>
      </c>
      <c r="D39" s="11">
        <v>400000</v>
      </c>
      <c r="E39" s="12"/>
      <c r="F39" s="10" t="s">
        <v>85</v>
      </c>
      <c r="G39" s="11"/>
      <c r="H39" s="11"/>
      <c r="I39" s="11"/>
      <c r="J39" s="11"/>
      <c r="K39" s="11"/>
      <c r="L39" s="11"/>
      <c r="M39" s="11"/>
      <c r="N39" s="13"/>
      <c r="O39" s="13"/>
      <c r="P39" s="10"/>
      <c r="Q39" s="10"/>
    </row>
    <row r="40" ht="32.1" customHeight="1" spans="1:17">
      <c r="A40" s="10">
        <v>35</v>
      </c>
      <c r="B40" s="10" t="s">
        <v>86</v>
      </c>
      <c r="C40" s="13" t="s">
        <v>87</v>
      </c>
      <c r="D40" s="11"/>
      <c r="E40" s="12"/>
      <c r="F40" s="10" t="s">
        <v>88</v>
      </c>
      <c r="G40" s="11"/>
      <c r="H40" s="11"/>
      <c r="I40" s="11"/>
      <c r="J40" s="11"/>
      <c r="K40" s="11"/>
      <c r="L40" s="11"/>
      <c r="M40" s="11"/>
      <c r="N40" s="13"/>
      <c r="O40" s="13"/>
      <c r="P40" s="10"/>
      <c r="Q40" s="10"/>
    </row>
    <row r="41" ht="32.1" customHeight="1" spans="1:17">
      <c r="A41" s="10">
        <v>36</v>
      </c>
      <c r="B41" s="10" t="s">
        <v>89</v>
      </c>
      <c r="C41" s="13" t="s">
        <v>87</v>
      </c>
      <c r="D41" s="11"/>
      <c r="E41" s="12"/>
      <c r="F41" s="10" t="s">
        <v>88</v>
      </c>
      <c r="G41" s="11"/>
      <c r="H41" s="11"/>
      <c r="I41" s="11"/>
      <c r="J41" s="11"/>
      <c r="K41" s="11"/>
      <c r="L41" s="11"/>
      <c r="M41" s="11"/>
      <c r="N41" s="13"/>
      <c r="O41" s="13"/>
      <c r="P41" s="10"/>
      <c r="Q41" s="10"/>
    </row>
    <row r="42" ht="32.1" customHeight="1" spans="1:17">
      <c r="A42" s="6" t="s">
        <v>90</v>
      </c>
      <c r="B42" s="6"/>
      <c r="C42" s="6"/>
      <c r="D42" s="6">
        <f>SUM(D6:D41)</f>
        <v>2639827</v>
      </c>
      <c r="E42" s="6">
        <f t="shared" ref="E42:N42" si="1">SUM(E6:E41)</f>
        <v>628110</v>
      </c>
      <c r="F42" s="6">
        <v>371128</v>
      </c>
      <c r="G42" s="6">
        <f t="shared" si="1"/>
        <v>21365</v>
      </c>
      <c r="H42" s="6">
        <f t="shared" si="1"/>
        <v>35019</v>
      </c>
      <c r="I42" s="6">
        <f t="shared" si="1"/>
        <v>32118</v>
      </c>
      <c r="J42" s="6">
        <f t="shared" si="1"/>
        <v>37746</v>
      </c>
      <c r="K42" s="6">
        <f t="shared" si="1"/>
        <v>64037</v>
      </c>
      <c r="L42" s="6">
        <f t="shared" si="1"/>
        <v>48435</v>
      </c>
      <c r="M42" s="6">
        <f t="shared" si="1"/>
        <v>54301</v>
      </c>
      <c r="N42" s="6">
        <f t="shared" si="1"/>
        <v>51982</v>
      </c>
      <c r="O42" s="6">
        <f>SUM(O6:O41)</f>
        <v>26125</v>
      </c>
      <c r="P42" s="6"/>
      <c r="Q42" s="6"/>
    </row>
    <row r="43" ht="32.1" customHeight="1"/>
    <row r="44" ht="32.1" customHeight="1"/>
    <row r="45" ht="32.1" customHeight="1"/>
    <row r="46" ht="32.1" customHeight="1"/>
    <row r="47" ht="32.1" customHeight="1"/>
    <row r="48" ht="32.1" customHeight="1"/>
    <row r="49" ht="32.1" customHeight="1"/>
    <row r="50" ht="32.1" customHeight="1"/>
    <row r="51" ht="32.1" customHeight="1"/>
    <row r="52" ht="32.1" customHeight="1"/>
    <row r="53" ht="32.1" customHeight="1"/>
    <row r="54" ht="32.1" customHeight="1"/>
    <row r="55" ht="32.1" customHeight="1"/>
    <row r="56" ht="32.1" customHeight="1"/>
    <row r="57" ht="32.1" customHeight="1"/>
    <row r="58" ht="32.1" customHeight="1"/>
    <row r="59" ht="32.1" customHeight="1"/>
    <row r="60" ht="32.1" customHeight="1"/>
    <row r="61" ht="32.1" customHeight="1"/>
    <row r="62" ht="32.1" customHeight="1"/>
    <row r="63" ht="32.1" customHeight="1"/>
    <row r="64" ht="32.1" customHeight="1"/>
    <row r="65" ht="32.1" customHeight="1"/>
    <row r="66" ht="32.1" customHeight="1"/>
    <row r="67" ht="32.1" customHeight="1"/>
    <row r="68" ht="32.1" customHeight="1"/>
    <row r="69" ht="32.1" customHeight="1"/>
    <row r="70" ht="32.1" customHeight="1"/>
    <row r="71" ht="32.1" customHeight="1"/>
    <row r="72" ht="32.1" customHeight="1"/>
    <row r="73" ht="32.1" customHeight="1"/>
    <row r="74" ht="32.1" customHeight="1"/>
    <row r="75" ht="32.1" customHeight="1"/>
    <row r="76" ht="32.1" customHeight="1"/>
    <row r="77" ht="32.1" customHeight="1"/>
    <row r="78" ht="32.1" customHeight="1"/>
    <row r="79" ht="32.1" customHeight="1"/>
    <row r="80" ht="32.1" customHeight="1"/>
    <row r="81" ht="32.1" customHeight="1"/>
    <row r="82" ht="32.1" customHeight="1"/>
    <row r="83" ht="32.1" customHeight="1"/>
    <row r="84" ht="32.1" customHeight="1"/>
    <row r="85" ht="32.1" customHeight="1"/>
    <row r="86" ht="32.1" customHeight="1"/>
    <row r="87" ht="32.1" customHeight="1"/>
    <row r="88" ht="32.1" customHeight="1"/>
    <row r="89" ht="32.1" customHeight="1"/>
    <row r="90" ht="32.1" customHeight="1"/>
    <row r="91" ht="32.1" customHeight="1"/>
    <row r="92" ht="32.1" customHeight="1"/>
    <row r="93" ht="32.1" customHeight="1"/>
    <row r="94" ht="32.1" customHeight="1"/>
    <row r="95" ht="32.1" customHeight="1"/>
    <row r="96" ht="32.1" customHeight="1"/>
    <row r="97" ht="32.1" customHeight="1"/>
    <row r="98" ht="32.1" customHeight="1"/>
    <row r="99" ht="32.1" customHeight="1"/>
    <row r="100" ht="32.1" customHeight="1"/>
    <row r="101" ht="32.1" customHeight="1"/>
    <row r="102" ht="32.1" customHeight="1"/>
    <row r="103" ht="32.1" customHeight="1"/>
    <row r="104" ht="32.1" customHeight="1"/>
    <row r="105" ht="32.1" customHeight="1"/>
    <row r="106" ht="32.1" customHeight="1"/>
    <row r="107" ht="32.1" customHeight="1"/>
    <row r="108" ht="32.1" customHeight="1"/>
    <row r="109" ht="32.1" customHeight="1"/>
    <row r="110" ht="32.1" customHeight="1"/>
    <row r="111" ht="32.1" customHeight="1"/>
    <row r="112" ht="32.1" customHeight="1"/>
    <row r="113" ht="32.1" customHeight="1"/>
    <row r="114" ht="32.1" customHeight="1"/>
    <row r="115" ht="32.1" customHeight="1"/>
    <row r="116" ht="32.1" customHeight="1"/>
    <row r="117" ht="32.1" customHeight="1"/>
    <row r="118" ht="32.1" customHeight="1"/>
    <row r="119" ht="32.1" customHeight="1"/>
    <row r="120" ht="32.1" customHeight="1"/>
    <row r="121" ht="32.1" customHeight="1"/>
    <row r="122" ht="32.1" customHeight="1"/>
    <row r="123" ht="32.1" customHeight="1"/>
    <row r="124" ht="32.1" customHeight="1"/>
    <row r="125" ht="32.1" customHeight="1"/>
    <row r="126" ht="32.1" customHeight="1"/>
    <row r="127" ht="32.1" customHeight="1"/>
    <row r="128" ht="32.1" customHeight="1"/>
    <row r="129" ht="32.1" customHeight="1"/>
    <row r="130" ht="32.1" customHeight="1"/>
    <row r="131" ht="32.1" customHeight="1"/>
    <row r="132" ht="32.1" customHeight="1"/>
    <row r="133" ht="32.1" customHeight="1"/>
    <row r="134" ht="32.1" customHeight="1"/>
    <row r="135" ht="32.1" customHeight="1"/>
  </sheetData>
  <mergeCells count="21">
    <mergeCell ref="A1:F1"/>
    <mergeCell ref="A2:F2"/>
    <mergeCell ref="D3:E3"/>
    <mergeCell ref="A42:C42"/>
    <mergeCell ref="A3:A5"/>
    <mergeCell ref="B3:B5"/>
    <mergeCell ref="C3:C5"/>
    <mergeCell ref="D4:D5"/>
    <mergeCell ref="E4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</mergeCells>
  <pageMargins left="1.11" right="0.708661417322835" top="0.6" bottom="1.02" header="0.19" footer="0.1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房地产固投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赵峰</dc:creator>
  <cp:lastModifiedBy>Administrator</cp:lastModifiedBy>
  <dcterms:created xsi:type="dcterms:W3CDTF">2015-06-05T18:19:00Z</dcterms:created>
  <cp:lastPrinted>2022-10-20T11:26:00Z</cp:lastPrinted>
  <dcterms:modified xsi:type="dcterms:W3CDTF">2022-12-07T11:08:01Z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33C04634F70B42DABBFCD8471C787F30</vt:lpwstr>
  </property>
  <property fmtid="{D5CDD505-2E9C-101B-9397-08002B2CF9AE}" pid="3" name="KSOProductBuildVer">
    <vt:lpwstr>2052-11.1.0.12763</vt:lpwstr>
  </property>
</Properties>
</file>